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SOTP" sheetId="2" state="visible" r:id="rId2"/>
    <sheet xmlns:r="http://schemas.openxmlformats.org/officeDocument/2006/relationships" name="Scenario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0.00&quot;x&quot;"/>
  </numFmts>
  <fonts count="5">
    <font>
      <name val="Calibri"/>
      <family val="2"/>
      <color theme="1"/>
      <sz val="11"/>
      <scheme val="minor"/>
    </font>
    <font>
      <b val="1"/>
      <color rgb="0015161A"/>
      <sz val="14"/>
    </font>
    <font>
      <i val="1"/>
      <color rgb="005E626B"/>
      <sz val="9"/>
    </font>
    <font>
      <name val="Calibri"/>
      <b val="1"/>
      <color rgb="00FFFFFF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15161A"/>
      </patternFill>
    </fill>
    <fill>
      <patternFill patternType="solid">
        <fgColor rgb="00FFF7DD"/>
      </patternFill>
    </fill>
    <fill>
      <patternFill patternType="solid">
        <fgColor rgb="00F4F5F7"/>
      </patternFill>
    </fill>
    <fill>
      <patternFill patternType="solid">
        <fgColor rgb="00C9A24B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0" fillId="2" borderId="0" pivotButton="0" quotePrefix="0" xfId="0"/>
    <xf numFmtId="3" fontId="4" fillId="3" borderId="0" applyAlignment="1" pivotButton="0" quotePrefix="0" xfId="0">
      <alignment horizontal="right"/>
    </xf>
    <xf numFmtId="164" fontId="4" fillId="3" borderId="0" applyAlignment="1" pivotButton="0" quotePrefix="0" xfId="0">
      <alignment horizontal="right"/>
    </xf>
    <xf numFmtId="4" fontId="4" fillId="3" borderId="0" applyAlignment="1" pivotButton="0" quotePrefix="0" xfId="0">
      <alignment horizontal="right"/>
    </xf>
    <xf numFmtId="164" fontId="0" fillId="0" borderId="0" applyAlignment="1" pivotButton="0" quotePrefix="0" xfId="0">
      <alignment horizontal="right"/>
    </xf>
    <xf numFmtId="0" fontId="4" fillId="4" borderId="0" pivotButton="0" quotePrefix="0" xfId="0"/>
    <xf numFmtId="164" fontId="4" fillId="4" borderId="0" applyAlignment="1" pivotButton="0" quotePrefix="0" xfId="0">
      <alignment horizontal="right"/>
    </xf>
    <xf numFmtId="165" fontId="4" fillId="4" borderId="0" applyAlignment="1" pivotButton="0" quotePrefix="0" xfId="0">
      <alignment horizontal="right"/>
    </xf>
    <xf numFmtId="165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vertical="top" wrapText="1"/>
    </xf>
    <xf numFmtId="0" fontId="3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applyAlignment="1" pivotButton="0" quotePrefix="0" xfId="0">
      <alignment horizontal="right"/>
    </xf>
    <xf numFmtId="0" fontId="4" fillId="5" borderId="0" pivotButton="0" quotePrefix="0" xfId="0"/>
    <xf numFmtId="164" fontId="4" fillId="5" borderId="0" applyAlignment="1" pivotButton="0" quotePrefix="0" xfId="0">
      <alignment horizontal="right"/>
    </xf>
    <xf numFmtId="4" fontId="0" fillId="0" borderId="0" applyAlignment="1" pivotButton="0" quotePrefix="0" xfId="0">
      <alignment horizontal="right"/>
    </xf>
    <xf numFmtId="165" fontId="3" fillId="2" borderId="0" applyAlignment="1" pivotButton="0" quotePrefix="0" xfId="0">
      <alignment horizontal="right"/>
    </xf>
    <xf numFmtId="3" fontId="4" fillId="4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44" customWidth="1" min="3" max="3"/>
  </cols>
  <sheetData>
    <row r="1">
      <c r="A1" s="1" t="inlineStr">
        <is>
          <t>TON618 Capital — Strategy (MSTR) Valuation Model</t>
        </is>
      </c>
    </row>
    <row r="2">
      <c r="A2" s="2" t="inlineStr">
        <is>
          <t>NAV / sum-of-the-parts. Edit the shaded input cells; outputs recompute. Seeded 28 Jun 2026, 20:57 ET.</t>
        </is>
      </c>
    </row>
    <row r="4">
      <c r="A4" s="3" t="inlineStr">
        <is>
          <t>INPUTS (editable)</t>
        </is>
      </c>
      <c r="B4" s="4" t="n"/>
      <c r="C4" s="4" t="n"/>
    </row>
    <row r="5">
      <c r="A5" t="inlineStr">
        <is>
          <t>Bitcoin price ($)</t>
        </is>
      </c>
      <c r="B5" s="5" t="n">
        <v>59516.67</v>
      </c>
      <c r="C5" s="2" t="inlineStr">
        <is>
          <t>live; edit to flex</t>
        </is>
      </c>
    </row>
    <row r="6">
      <c r="A6" t="inlineStr">
        <is>
          <t>Bitcoin held (BTC)</t>
        </is>
      </c>
      <c r="B6" s="5" t="n">
        <v>843738</v>
      </c>
      <c r="C6" s="2" t="inlineStr">
        <is>
          <t>26 May 2026 disclosure</t>
        </is>
      </c>
    </row>
    <row r="7">
      <c r="A7" t="inlineStr">
        <is>
          <t>Shares outstanding (millions)</t>
        </is>
      </c>
      <c r="B7" s="6" t="n">
        <v>357</v>
      </c>
      <c r="C7" s="2" t="inlineStr">
        <is>
          <t>Class A + Class B, approx</t>
        </is>
      </c>
    </row>
    <row r="8">
      <c r="A8" t="inlineStr">
        <is>
          <t>Convertible debt ($B, principal)</t>
        </is>
      </c>
      <c r="B8" s="6" t="n">
        <v>6.7</v>
      </c>
      <c r="C8" s="2" t="inlineStr">
        <is>
          <t>post-May buyback</t>
        </is>
      </c>
    </row>
    <row r="9">
      <c r="A9" t="inlineStr">
        <is>
          <t>Preferred ($B, liquidation pref)</t>
        </is>
      </c>
      <c r="B9" s="6" t="n">
        <v>15.5</v>
      </c>
      <c r="C9" s="2" t="inlineStr">
        <is>
          <t>STRK/STRF/STRD/STRE/STRC</t>
        </is>
      </c>
    </row>
    <row r="10">
      <c r="A10" t="inlineStr">
        <is>
          <t>Cash / USD reserve ($B)</t>
        </is>
      </c>
      <c r="B10" s="6" t="n">
        <v>1.3</v>
      </c>
      <c r="C10" s="2" t="inlineStr">
        <is>
          <t>approx</t>
        </is>
      </c>
    </row>
    <row r="11">
      <c r="A11" t="inlineStr">
        <is>
          <t>Software business value ($B)</t>
        </is>
      </c>
      <c r="B11" s="6" t="n">
        <v>1.5</v>
      </c>
      <c r="C11" s="2" t="inlineStr">
        <is>
          <t>comps on ~$450M rev</t>
        </is>
      </c>
    </row>
    <row r="12">
      <c r="A12" t="inlineStr">
        <is>
          <t>MSTR share price ($)</t>
        </is>
      </c>
      <c r="B12" s="7" t="n">
        <v>82.31</v>
      </c>
      <c r="C12" s="2" t="inlineStr">
        <is>
          <t>live; edit to flex</t>
        </is>
      </c>
    </row>
    <row r="14">
      <c r="A14" s="3" t="inlineStr">
        <is>
          <t>OUTPUTS</t>
        </is>
      </c>
      <c r="B14" s="4" t="n"/>
      <c r="C14" s="4" t="n"/>
    </row>
    <row r="15">
      <c r="A15" t="inlineStr">
        <is>
          <t>Bitcoin value ($B)</t>
        </is>
      </c>
      <c r="B15" s="8">
        <f>B5*B6/1000000000</f>
        <v/>
      </c>
    </row>
    <row r="16">
      <c r="A16" t="inlineStr">
        <is>
          <t>Gross assets ($B)</t>
        </is>
      </c>
      <c r="B16" s="8">
        <f>B5*B6/1000000000+B11+B10</f>
        <v/>
      </c>
    </row>
    <row r="17">
      <c r="A17" t="inlineStr">
        <is>
          <t>Senior claims — debt + preferred ($B)</t>
        </is>
      </c>
      <c r="B17" s="8">
        <f>B8+B9</f>
        <v/>
      </c>
    </row>
    <row r="18">
      <c r="A18" t="inlineStr">
        <is>
          <t>Equity NAV ($B)</t>
        </is>
      </c>
      <c r="B18" s="8">
        <f>B5*B6/1000000000+B11+B10-B8-B9</f>
        <v/>
      </c>
    </row>
    <row r="19">
      <c r="A19" s="9" t="inlineStr">
        <is>
          <t>NAV per share ($)</t>
        </is>
      </c>
      <c r="B19" s="10">
        <f>(B5*B6/1000000000+B11+B10-B8-B9)*1000000000/(B7*1000000)</f>
        <v/>
      </c>
    </row>
    <row r="20">
      <c r="A20" t="inlineStr">
        <is>
          <t>Market cap ($B)</t>
        </is>
      </c>
      <c r="B20" s="8">
        <f>B7*1000000*B12/1000000000</f>
        <v/>
      </c>
    </row>
    <row r="21">
      <c r="A21" s="9" t="inlineStr">
        <is>
          <t>P/NAV — mNAV (x)</t>
        </is>
      </c>
      <c r="B21" s="11">
        <f>(B7*1000000*B12/1000000000)/(B5*B6/1000000000+B11+B10-B8-B9)</f>
        <v/>
      </c>
    </row>
    <row r="22">
      <c r="A22" t="inlineStr">
        <is>
          <t>Leverage — assets / equity (x)</t>
        </is>
      </c>
      <c r="B22" s="12">
        <f>(B5*B6/1000000000+B11+B10)/(B5*B6/1000000000+B11+B10-B8-B9)</f>
        <v/>
      </c>
    </row>
    <row r="23">
      <c r="A23" t="inlineStr">
        <is>
          <t>BTC breakeven — common wiped ($)</t>
        </is>
      </c>
      <c r="B23" s="13">
        <f>((B8+B9)-B10-B11)*1000000000/B6</f>
        <v/>
      </c>
    </row>
    <row r="24">
      <c r="A24" t="inlineStr">
        <is>
          <t>BTC breakeven — preferred impaired ($)</t>
        </is>
      </c>
      <c r="B24" s="13">
        <f>(B8+B9)*1000000000/B6</f>
        <v/>
      </c>
    </row>
    <row r="26">
      <c r="A26" s="14" t="inlineStr">
        <is>
          <t>Method: commodities have no intrinsic value, so bitcoin is held at mark-to-market NAV; the software stub is valued on comps; senior claims at face/liquidation value. Not advice. See the full note for assumptions &amp; disclosures.</t>
        </is>
      </c>
    </row>
    <row r="27"/>
    <row r="28"/>
  </sheetData>
  <mergeCells count="1">
    <mergeCell ref="A26:C2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</cols>
  <sheetData>
    <row r="1">
      <c r="A1" s="1" t="inlineStr">
        <is>
          <t>Sum-of-the-parts bridge to equity value</t>
        </is>
      </c>
    </row>
    <row r="3">
      <c r="A3" s="3" t="inlineStr">
        <is>
          <t>Component</t>
        </is>
      </c>
      <c r="B3" s="15" t="inlineStr">
        <is>
          <t>$B</t>
        </is>
      </c>
    </row>
    <row r="4">
      <c r="A4" s="16" t="inlineStr">
        <is>
          <t>Software business (comps)</t>
        </is>
      </c>
      <c r="B4" s="17">
        <f>Summary!B11</f>
        <v/>
      </c>
    </row>
    <row r="5">
      <c r="A5" s="16" t="inlineStr">
        <is>
          <t>Bitcoin (at NAV, mark-to-market)</t>
        </is>
      </c>
      <c r="B5" s="17">
        <f>Summary!B5*Summary!B6/1000000000</f>
        <v/>
      </c>
    </row>
    <row r="6">
      <c r="A6" s="16" t="inlineStr">
        <is>
          <t>Cash / USD reserve</t>
        </is>
      </c>
      <c r="B6" s="17">
        <f>Summary!B10</f>
        <v/>
      </c>
    </row>
    <row r="7">
      <c r="A7" s="16" t="inlineStr">
        <is>
          <t>Less: convertible debt</t>
        </is>
      </c>
      <c r="B7" s="17">
        <f>-Summary!B8</f>
        <v/>
      </c>
    </row>
    <row r="8">
      <c r="A8" s="16" t="inlineStr">
        <is>
          <t>Less: preferred (liquidation pref)</t>
        </is>
      </c>
      <c r="B8" s="17">
        <f>-Summary!B9</f>
        <v/>
      </c>
    </row>
    <row r="9">
      <c r="A9" s="18" t="inlineStr">
        <is>
          <t>Equity fair value ($B)</t>
        </is>
      </c>
      <c r="B9" s="19">
        <f>SUM(B4:B8)</f>
        <v/>
      </c>
    </row>
    <row r="10">
      <c r="A10" s="18" t="inlineStr">
        <is>
          <t>Fair value per share ($)</t>
        </is>
      </c>
      <c r="B10" s="19">
        <f>B9*1000000000/(Summary!B7*1000000)</f>
        <v/>
      </c>
    </row>
    <row r="11">
      <c r="A11" t="inlineStr">
        <is>
          <t>Current market price ($)</t>
        </is>
      </c>
      <c r="B11" s="20">
        <f>Summary!B12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>
      <c r="A1" s="1" t="inlineStr">
        <is>
          <t>Fair value per share ($) — BTC price (rows) × mNAV (columns)</t>
        </is>
      </c>
    </row>
    <row r="2">
      <c r="A2" s="2" t="inlineStr">
        <is>
          <t>Cells = mNAV × (software + cash + BTC@price − senior claims) ÷ shares, floored at 0. Edit Summary inputs to reshape.</t>
        </is>
      </c>
    </row>
    <row r="4">
      <c r="A4" s="15" t="inlineStr">
        <is>
          <t>BTC \ mNAV</t>
        </is>
      </c>
      <c r="B4" s="21" t="n">
        <v>0.7</v>
      </c>
      <c r="C4" s="21" t="n">
        <v>0.85</v>
      </c>
      <c r="D4" s="21" t="n">
        <v>1</v>
      </c>
      <c r="E4" s="21" t="n">
        <v>1.2</v>
      </c>
      <c r="F4" s="21" t="n">
        <v>1.5</v>
      </c>
    </row>
    <row r="5">
      <c r="A5" s="22" t="n">
        <v>20000</v>
      </c>
      <c r="B5" s="13">
        <f>MAX(0,B$4*(($A5*Summary!$B$6/1000000000)+Summary!$B$11+Summary!$B$10-Summary!$B$8-Summary!$B$9)*1000000000/(Summary!$B$7*1000000))</f>
        <v/>
      </c>
      <c r="C5" s="13">
        <f>MAX(0,C$4*(($A5*Summary!$B$6/1000000000)+Summary!$B$11+Summary!$B$10-Summary!$B$8-Summary!$B$9)*1000000000/(Summary!$B$7*1000000))</f>
        <v/>
      </c>
      <c r="D5" s="13">
        <f>MAX(0,D$4*(($A5*Summary!$B$6/1000000000)+Summary!$B$11+Summary!$B$10-Summary!$B$8-Summary!$B$9)*1000000000/(Summary!$B$7*1000000))</f>
        <v/>
      </c>
      <c r="E5" s="13">
        <f>MAX(0,E$4*(($A5*Summary!$B$6/1000000000)+Summary!$B$11+Summary!$B$10-Summary!$B$8-Summary!$B$9)*1000000000/(Summary!$B$7*1000000))</f>
        <v/>
      </c>
      <c r="F5" s="13">
        <f>MAX(0,F$4*(($A5*Summary!$B$6/1000000000)+Summary!$B$11+Summary!$B$10-Summary!$B$8-Summary!$B$9)*1000000000/(Summary!$B$7*1000000))</f>
        <v/>
      </c>
    </row>
    <row r="6">
      <c r="A6" s="22" t="n">
        <v>35000</v>
      </c>
      <c r="B6" s="13">
        <f>MAX(0,B$4*(($A6*Summary!$B$6/1000000000)+Summary!$B$11+Summary!$B$10-Summary!$B$8-Summary!$B$9)*1000000000/(Summary!$B$7*1000000))</f>
        <v/>
      </c>
      <c r="C6" s="13">
        <f>MAX(0,C$4*(($A6*Summary!$B$6/1000000000)+Summary!$B$11+Summary!$B$10-Summary!$B$8-Summary!$B$9)*1000000000/(Summary!$B$7*1000000))</f>
        <v/>
      </c>
      <c r="D6" s="13">
        <f>MAX(0,D$4*(($A6*Summary!$B$6/1000000000)+Summary!$B$11+Summary!$B$10-Summary!$B$8-Summary!$B$9)*1000000000/(Summary!$B$7*1000000))</f>
        <v/>
      </c>
      <c r="E6" s="13">
        <f>MAX(0,E$4*(($A6*Summary!$B$6/1000000000)+Summary!$B$11+Summary!$B$10-Summary!$B$8-Summary!$B$9)*1000000000/(Summary!$B$7*1000000))</f>
        <v/>
      </c>
      <c r="F6" s="13">
        <f>MAX(0,F$4*(($A6*Summary!$B$6/1000000000)+Summary!$B$11+Summary!$B$10-Summary!$B$8-Summary!$B$9)*1000000000/(Summary!$B$7*1000000))</f>
        <v/>
      </c>
    </row>
    <row r="7">
      <c r="A7" s="22" t="n">
        <v>50000</v>
      </c>
      <c r="B7" s="13">
        <f>MAX(0,B$4*(($A7*Summary!$B$6/1000000000)+Summary!$B$11+Summary!$B$10-Summary!$B$8-Summary!$B$9)*1000000000/(Summary!$B$7*1000000))</f>
        <v/>
      </c>
      <c r="C7" s="13">
        <f>MAX(0,C$4*(($A7*Summary!$B$6/1000000000)+Summary!$B$11+Summary!$B$10-Summary!$B$8-Summary!$B$9)*1000000000/(Summary!$B$7*1000000))</f>
        <v/>
      </c>
      <c r="D7" s="13">
        <f>MAX(0,D$4*(($A7*Summary!$B$6/1000000000)+Summary!$B$11+Summary!$B$10-Summary!$B$8-Summary!$B$9)*1000000000/(Summary!$B$7*1000000))</f>
        <v/>
      </c>
      <c r="E7" s="13">
        <f>MAX(0,E$4*(($A7*Summary!$B$6/1000000000)+Summary!$B$11+Summary!$B$10-Summary!$B$8-Summary!$B$9)*1000000000/(Summary!$B$7*1000000))</f>
        <v/>
      </c>
      <c r="F7" s="13">
        <f>MAX(0,F$4*(($A7*Summary!$B$6/1000000000)+Summary!$B$11+Summary!$B$10-Summary!$B$8-Summary!$B$9)*1000000000/(Summary!$B$7*1000000))</f>
        <v/>
      </c>
    </row>
    <row r="8">
      <c r="A8" s="22" t="n">
        <v>59500</v>
      </c>
      <c r="B8" s="13">
        <f>MAX(0,B$4*(($A8*Summary!$B$6/1000000000)+Summary!$B$11+Summary!$B$10-Summary!$B$8-Summary!$B$9)*1000000000/(Summary!$B$7*1000000))</f>
        <v/>
      </c>
      <c r="C8" s="13">
        <f>MAX(0,C$4*(($A8*Summary!$B$6/1000000000)+Summary!$B$11+Summary!$B$10-Summary!$B$8-Summary!$B$9)*1000000000/(Summary!$B$7*1000000))</f>
        <v/>
      </c>
      <c r="D8" s="13">
        <f>MAX(0,D$4*(($A8*Summary!$B$6/1000000000)+Summary!$B$11+Summary!$B$10-Summary!$B$8-Summary!$B$9)*1000000000/(Summary!$B$7*1000000))</f>
        <v/>
      </c>
      <c r="E8" s="13">
        <f>MAX(0,E$4*(($A8*Summary!$B$6/1000000000)+Summary!$B$11+Summary!$B$10-Summary!$B$8-Summary!$B$9)*1000000000/(Summary!$B$7*1000000))</f>
        <v/>
      </c>
      <c r="F8" s="13">
        <f>MAX(0,F$4*(($A8*Summary!$B$6/1000000000)+Summary!$B$11+Summary!$B$10-Summary!$B$8-Summary!$B$9)*1000000000/(Summary!$B$7*1000000))</f>
        <v/>
      </c>
    </row>
    <row r="9">
      <c r="A9" s="22" t="n">
        <v>80000</v>
      </c>
      <c r="B9" s="13">
        <f>MAX(0,B$4*(($A9*Summary!$B$6/1000000000)+Summary!$B$11+Summary!$B$10-Summary!$B$8-Summary!$B$9)*1000000000/(Summary!$B$7*1000000))</f>
        <v/>
      </c>
      <c r="C9" s="13">
        <f>MAX(0,C$4*(($A9*Summary!$B$6/1000000000)+Summary!$B$11+Summary!$B$10-Summary!$B$8-Summary!$B$9)*1000000000/(Summary!$B$7*1000000))</f>
        <v/>
      </c>
      <c r="D9" s="13">
        <f>MAX(0,D$4*(($A9*Summary!$B$6/1000000000)+Summary!$B$11+Summary!$B$10-Summary!$B$8-Summary!$B$9)*1000000000/(Summary!$B$7*1000000))</f>
        <v/>
      </c>
      <c r="E9" s="13">
        <f>MAX(0,E$4*(($A9*Summary!$B$6/1000000000)+Summary!$B$11+Summary!$B$10-Summary!$B$8-Summary!$B$9)*1000000000/(Summary!$B$7*1000000))</f>
        <v/>
      </c>
      <c r="F9" s="13">
        <f>MAX(0,F$4*(($A9*Summary!$B$6/1000000000)+Summary!$B$11+Summary!$B$10-Summary!$B$8-Summary!$B$9)*1000000000/(Summary!$B$7*1000000))</f>
        <v/>
      </c>
    </row>
    <row r="10">
      <c r="A10" s="22" t="n">
        <v>100000</v>
      </c>
      <c r="B10" s="13">
        <f>MAX(0,B$4*(($A10*Summary!$B$6/1000000000)+Summary!$B$11+Summary!$B$10-Summary!$B$8-Summary!$B$9)*1000000000/(Summary!$B$7*1000000))</f>
        <v/>
      </c>
      <c r="C10" s="13">
        <f>MAX(0,C$4*(($A10*Summary!$B$6/1000000000)+Summary!$B$11+Summary!$B$10-Summary!$B$8-Summary!$B$9)*1000000000/(Summary!$B$7*1000000))</f>
        <v/>
      </c>
      <c r="D10" s="13">
        <f>MAX(0,D$4*(($A10*Summary!$B$6/1000000000)+Summary!$B$11+Summary!$B$10-Summary!$B$8-Summary!$B$9)*1000000000/(Summary!$B$7*1000000))</f>
        <v/>
      </c>
      <c r="E10" s="13">
        <f>MAX(0,E$4*(($A10*Summary!$B$6/1000000000)+Summary!$B$11+Summary!$B$10-Summary!$B$8-Summary!$B$9)*1000000000/(Summary!$B$7*1000000))</f>
        <v/>
      </c>
      <c r="F10" s="13">
        <f>MAX(0,F$4*(($A10*Summary!$B$6/1000000000)+Summary!$B$11+Summary!$B$10-Summary!$B$8-Summary!$B$9)*1000000000/(Summary!$B$7*1000000))</f>
        <v/>
      </c>
    </row>
    <row r="11">
      <c r="A11" s="22" t="n">
        <v>120000</v>
      </c>
      <c r="B11" s="13">
        <f>MAX(0,B$4*(($A11*Summary!$B$6/1000000000)+Summary!$B$11+Summary!$B$10-Summary!$B$8-Summary!$B$9)*1000000000/(Summary!$B$7*1000000))</f>
        <v/>
      </c>
      <c r="C11" s="13">
        <f>MAX(0,C$4*(($A11*Summary!$B$6/1000000000)+Summary!$B$11+Summary!$B$10-Summary!$B$8-Summary!$B$9)*1000000000/(Summary!$B$7*1000000))</f>
        <v/>
      </c>
      <c r="D11" s="13">
        <f>MAX(0,D$4*(($A11*Summary!$B$6/1000000000)+Summary!$B$11+Summary!$B$10-Summary!$B$8-Summary!$B$9)*1000000000/(Summary!$B$7*1000000))</f>
        <v/>
      </c>
      <c r="E11" s="13">
        <f>MAX(0,E$4*(($A11*Summary!$B$6/1000000000)+Summary!$B$11+Summary!$B$10-Summary!$B$8-Summary!$B$9)*1000000000/(Summary!$B$7*1000000))</f>
        <v/>
      </c>
      <c r="F11" s="13">
        <f>MAX(0,F$4*(($A11*Summary!$B$6/1000000000)+Summary!$B$11+Summary!$B$10-Summary!$B$8-Summary!$B$9)*1000000000/(Summary!$B$7*1000000))</f>
        <v/>
      </c>
    </row>
    <row r="12">
      <c r="A12" s="22" t="n">
        <v>160000</v>
      </c>
      <c r="B12" s="13">
        <f>MAX(0,B$4*(($A12*Summary!$B$6/1000000000)+Summary!$B$11+Summary!$B$10-Summary!$B$8-Summary!$B$9)*1000000000/(Summary!$B$7*1000000))</f>
        <v/>
      </c>
      <c r="C12" s="13">
        <f>MAX(0,C$4*(($A12*Summary!$B$6/1000000000)+Summary!$B$11+Summary!$B$10-Summary!$B$8-Summary!$B$9)*1000000000/(Summary!$B$7*1000000))</f>
        <v/>
      </c>
      <c r="D12" s="13">
        <f>MAX(0,D$4*(($A12*Summary!$B$6/1000000000)+Summary!$B$11+Summary!$B$10-Summary!$B$8-Summary!$B$9)*1000000000/(Summary!$B$7*1000000))</f>
        <v/>
      </c>
      <c r="E12" s="13">
        <f>MAX(0,E$4*(($A12*Summary!$B$6/1000000000)+Summary!$B$11+Summary!$B$10-Summary!$B$8-Summary!$B$9)*1000000000/(Summary!$B$7*1000000))</f>
        <v/>
      </c>
      <c r="F12" s="13">
        <f>MAX(0,F$4*(($A12*Summary!$B$6/1000000000)+Summary!$B$11+Summary!$B$10-Summary!$B$8-Summary!$B$9)*1000000000/(Summary!$B$7*1000000))</f>
        <v/>
      </c>
    </row>
    <row r="14">
      <c r="A14" s="2" t="inlineStr">
        <is>
          <t>Bold column = mNAV 1.0× (at NAV). Today ≈ 1.0×.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2026-06-29T03:57:29Z</dcterms:created>
  <dcterms:modified xmlns:dcterms="http://purl.org/dc/terms/" xmlns:xsi="http://www.w3.org/2001/XMLSchema-instance" xsi:type="dcterms:W3CDTF">2026-06-29T03:57:29Z</dcterms:modified>
</cp:coreProperties>
</file>